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ursaromanamarfuri-my.sharepoint.com/personal/mihai_stroiny_brm_ro/Documents/Desktop/"/>
    </mc:Choice>
  </mc:AlternateContent>
  <xr:revisionPtr revIDLastSave="45" documentId="11_5A33659BE76F80872D2619A9A4DC4B3BEAEB6FA5" xr6:coauthVersionLast="47" xr6:coauthVersionMax="47" xr10:uidLastSave="{F1F1FAB4-845E-4D50-A6E9-33A77C016061}"/>
  <bookViews>
    <workbookView xWindow="31440" yWindow="1740" windowWidth="21600" windowHeight="11385" xr2:uid="{00000000-000D-0000-FFFF-FFFF00000000}"/>
  </bookViews>
  <sheets>
    <sheet name="Simulator Cumparator" sheetId="2" r:id="rId1"/>
    <sheet name="Simulator Vanzator" sheetId="3" r:id="rId2"/>
  </sheets>
  <calcPr calcId="191029"/>
</workbook>
</file>

<file path=xl/calcChain.xml><?xml version="1.0" encoding="utf-8"?>
<calcChain xmlns="http://schemas.openxmlformats.org/spreadsheetml/2006/main">
  <c r="B14" i="3" l="1"/>
  <c r="B14" i="2"/>
  <c r="B3" i="3"/>
  <c r="B7" i="3"/>
  <c r="B6" i="3"/>
  <c r="B12" i="3"/>
  <c r="B4" i="3"/>
  <c r="B25" i="3"/>
  <c r="B10" i="3"/>
  <c r="B6" i="2"/>
  <c r="B7" i="2"/>
  <c r="B5" i="2" s="1"/>
  <c r="B10" i="2"/>
  <c r="B4" i="2"/>
  <c r="B25" i="2"/>
  <c r="B5" i="3" l="1"/>
  <c r="B8" i="3" s="1"/>
  <c r="B24" i="2"/>
  <c r="B26" i="2" s="1"/>
  <c r="B8" i="2" s="1"/>
  <c r="B9" i="2" s="1"/>
  <c r="B17" i="2" s="1"/>
  <c r="B24" i="3" l="1"/>
  <c r="B26" i="3" s="1"/>
  <c r="B9" i="3"/>
  <c r="B17" i="3" s="1"/>
</calcChain>
</file>

<file path=xl/sharedStrings.xml><?xml version="1.0" encoding="utf-8"?>
<sst xmlns="http://schemas.openxmlformats.org/spreadsheetml/2006/main" count="93" uniqueCount="53">
  <si>
    <t>C</t>
  </si>
  <si>
    <t>Pret zilnic decontare</t>
  </si>
  <si>
    <t xml:space="preserve">Sold cont </t>
  </si>
  <si>
    <t>Marja pozitii deschise</t>
  </si>
  <si>
    <t>Marja de variatie ajustata</t>
  </si>
  <si>
    <t>Marje nete din tranzactionare</t>
  </si>
  <si>
    <t>Marja de livrare fizica</t>
  </si>
  <si>
    <t xml:space="preserve">Pozitii nete </t>
  </si>
  <si>
    <t>Tranzactie PRET</t>
  </si>
  <si>
    <t>Limita de tranzactionare(+)/Apel in marja(-)</t>
  </si>
  <si>
    <t>Explicatii</t>
  </si>
  <si>
    <t>Calculatii</t>
  </si>
  <si>
    <t>Terminologie</t>
  </si>
  <si>
    <t>Expunerea negativa</t>
  </si>
  <si>
    <t xml:space="preserve">Garantia depuse pentru platforma cu CCP (ex: SGB) </t>
  </si>
  <si>
    <r>
      <t xml:space="preserve">Garantia RETINUTA sau </t>
    </r>
    <r>
      <rPr>
        <sz val="10"/>
        <color indexed="10"/>
        <rFont val="Arial"/>
        <family val="2"/>
      </rPr>
      <t>eliberata/compensata</t>
    </r>
    <r>
      <rPr>
        <sz val="10"/>
        <rFont val="Arial"/>
        <family val="2"/>
      </rPr>
      <t xml:space="preserve"> pentru riscul de pret al tranzactiei raportat la pretul pietei (pret zilic Decontare). Valoare pozitiva (C6 ) </t>
    </r>
    <r>
      <rPr>
        <sz val="10"/>
        <color indexed="10"/>
        <rFont val="Arial"/>
        <family val="2"/>
      </rPr>
      <t>SAU</t>
    </r>
    <r>
      <rPr>
        <sz val="10"/>
        <rFont val="Arial"/>
        <family val="2"/>
      </rPr>
      <t xml:space="preserve">  negativa (C7)</t>
    </r>
  </si>
  <si>
    <t>Calculatie expunere pozitiva (a se vedea formula)</t>
  </si>
  <si>
    <t>Calculatie expunere negativa (a se vedea formula)</t>
  </si>
  <si>
    <t>Pentru simulare de situatie portofoliu si scenarii se introduc/modifica manual valorile marcate cu GALBEN si scris ROSU (Pret zilnic Decontare si Datele Tranzactiei simulate si SOLD CONT)</t>
  </si>
  <si>
    <t>Marja initiala ordine+Marja pozitii deschise+ Marja de Variatie Ajustata</t>
  </si>
  <si>
    <r>
      <t xml:space="preserve">Expunerea pozitiva, </t>
    </r>
    <r>
      <rPr>
        <i/>
        <sz val="10"/>
        <color indexed="10"/>
        <rFont val="Arial"/>
        <family val="2"/>
      </rPr>
      <t>sau</t>
    </r>
    <r>
      <rPr>
        <i/>
        <sz val="10"/>
        <rFont val="Arial"/>
        <family val="2"/>
      </rPr>
      <t xml:space="preserve"> </t>
    </r>
  </si>
  <si>
    <t>Sensul tranzactiei</t>
  </si>
  <si>
    <t>Pretul tranzactiei</t>
  </si>
  <si>
    <t>LIMITA DE TRANZACTIONARE (+) sau APELUL IN MARJA (-)</t>
  </si>
  <si>
    <t xml:space="preserve">Expunerea pozitiva nelimitata </t>
  </si>
  <si>
    <t>Schimbare semn calculatie marja pozitii</t>
  </si>
  <si>
    <t>Tranzactie - Numar MWh</t>
  </si>
  <si>
    <t xml:space="preserve">Garantia RETINUTA pentru ordine deschise in piata DUPA inchiderea sedintei valabile pentru cel putin ziua urmatoare (nr contracte *valoare de referinta marja initiala/contract lei)) </t>
  </si>
  <si>
    <r>
      <t xml:space="preserve">Garantia RETINUTA pentru </t>
    </r>
    <r>
      <rPr>
        <b/>
        <sz val="10"/>
        <rFont val="Arial"/>
        <family val="2"/>
      </rPr>
      <t xml:space="preserve">Pozitii nete *  </t>
    </r>
    <r>
      <rPr>
        <sz val="10"/>
        <rFont val="Arial"/>
        <family val="2"/>
      </rPr>
      <t>valoare de referinta marja initiala/contract lei</t>
    </r>
  </si>
  <si>
    <t>Nr MWh/ contract</t>
  </si>
  <si>
    <t>NR contracte in cadrul ordinelor deschise</t>
  </si>
  <si>
    <t>Nr MWh tranzactionati</t>
  </si>
  <si>
    <t xml:space="preserve">NU se calculeaza decat in ultima zi de tranzactionare a unui Activ </t>
  </si>
  <si>
    <t>Tranzactie SENS</t>
  </si>
  <si>
    <t>Tranzactie Cantitate (Nr Contracte)</t>
  </si>
  <si>
    <r>
      <rPr>
        <b/>
        <sz val="10"/>
        <rFont val="Arial"/>
        <family val="2"/>
      </rPr>
      <t>Marja de variatie,</t>
    </r>
    <r>
      <rPr>
        <sz val="10"/>
        <rFont val="Arial"/>
        <family val="2"/>
      </rPr>
      <t xml:space="preserve"> </t>
    </r>
    <r>
      <rPr>
        <i/>
        <sz val="10"/>
        <rFont val="Arial"/>
        <family val="2"/>
      </rPr>
      <t>din care defalcat pe subcaz</t>
    </r>
    <r>
      <rPr>
        <sz val="10"/>
        <rFont val="Arial"/>
        <family val="2"/>
      </rPr>
      <t>:</t>
    </r>
  </si>
  <si>
    <t>Valoare de  referinta marja initiala</t>
  </si>
  <si>
    <t>Formule suport suplimentare</t>
  </si>
  <si>
    <t>Marja de variatie ce intra efectiv la calculul limitei de tranzactionare. In cazul marjei de variatie cu (+) adica pozitive este maxim valoarea marjei initiale pentru pozitiile deschise; suma algebrica a celor doua valori e maxim 0.  In cazul marjei de variatie negativa SE PREIA aceasta valoare (nu se poate face compensare - cu -) !</t>
  </si>
  <si>
    <t>Nr de pozitii de cumparare sau vanzare deschise ( Nr contracte cumparate - Numar contracte vandute sau viceversa) pe un Activ. In simulatorul acesta nu e cazul de calculatii mixte.</t>
  </si>
  <si>
    <t xml:space="preserve">Nr de contracte tranzactionate la pret unic in cadrul unei tranzactii (simulatorul acesta este doar pentru o tranzactie unica la un pret unic!!) </t>
  </si>
  <si>
    <t>V</t>
  </si>
  <si>
    <r>
      <t xml:space="preserve">Garantia RETINUTA pentru </t>
    </r>
    <r>
      <rPr>
        <b/>
        <i/>
        <sz val="10"/>
        <rFont val="Arial"/>
        <family val="2"/>
      </rPr>
      <t xml:space="preserve">Pozitii nete *  </t>
    </r>
    <r>
      <rPr>
        <i/>
        <sz val="10"/>
        <rFont val="Arial"/>
        <family val="2"/>
      </rPr>
      <t>valoare de referinta marja initiala/contract lei</t>
    </r>
  </si>
  <si>
    <r>
      <t xml:space="preserve">Garantia RETINUTA sau </t>
    </r>
    <r>
      <rPr>
        <i/>
        <sz val="10"/>
        <color indexed="10"/>
        <rFont val="Arial"/>
        <family val="2"/>
      </rPr>
      <t>eliberata/compensata</t>
    </r>
    <r>
      <rPr>
        <i/>
        <sz val="10"/>
        <rFont val="Arial"/>
        <family val="2"/>
      </rPr>
      <t xml:space="preserve"> pentru riscul de pret al tranzactiei raportat la pretul pietei (pret zilic Decontare). Valoare pozitiva (C6 ) </t>
    </r>
    <r>
      <rPr>
        <i/>
        <sz val="10"/>
        <color indexed="10"/>
        <rFont val="Arial"/>
        <family val="2"/>
      </rPr>
      <t>SAU</t>
    </r>
    <r>
      <rPr>
        <i/>
        <sz val="10"/>
        <rFont val="Arial"/>
        <family val="2"/>
      </rPr>
      <t xml:space="preserve">  negativa (C7)</t>
    </r>
  </si>
  <si>
    <t>Expunere pozitiva limitata la compensare maxima</t>
  </si>
  <si>
    <t>Marja initiala ordine</t>
  </si>
  <si>
    <t>Pentru simulare de situatie portofoliu si scenarii se introduc/modifica TOATE  valorile marcate cu GALBEN si scris ROSU (Pret zilnic Decontare si Datele Tranzactiei simulate si SOLD CONT)</t>
  </si>
  <si>
    <t>.</t>
  </si>
  <si>
    <t>DE INTRODUS (PRETUL PIETEI ZILEI CURENTE)</t>
  </si>
  <si>
    <t>Nr de pozitii de cumparare sau vanzare deschise (Nr contracte cumparate - Numar contracte vandute sau viceversa) pe un Activ. In simulatorul acesta nu e cazul de calculatii mixte.</t>
  </si>
  <si>
    <r>
      <t xml:space="preserve">Scenariu pentru </t>
    </r>
    <r>
      <rPr>
        <b/>
        <sz val="12"/>
        <color indexed="17"/>
        <rFont val="Arial"/>
        <family val="2"/>
      </rPr>
      <t>CUMPARARE</t>
    </r>
    <r>
      <rPr>
        <b/>
        <sz val="12"/>
        <color indexed="30"/>
        <rFont val="Arial"/>
        <family val="2"/>
      </rPr>
      <t xml:space="preserve"> pentru o TRANZACTIE UNICA </t>
    </r>
    <r>
      <rPr>
        <b/>
        <i/>
        <sz val="12"/>
        <color indexed="30"/>
        <rFont val="Arial"/>
        <family val="2"/>
      </rPr>
      <t>setata initial pe un pe activ lunar cu marja initiala de 484 lei/contract si 5 MW (ex: iunie)</t>
    </r>
  </si>
  <si>
    <r>
      <t xml:space="preserve">Scenariu pentru </t>
    </r>
    <r>
      <rPr>
        <b/>
        <sz val="12"/>
        <color indexed="10"/>
        <rFont val="Arial"/>
        <family val="2"/>
      </rPr>
      <t>VANZARE</t>
    </r>
    <r>
      <rPr>
        <b/>
        <sz val="12"/>
        <color indexed="30"/>
        <rFont val="Arial"/>
        <family val="2"/>
      </rPr>
      <t xml:space="preserve"> pentru o TRANZACTIE UNICA </t>
    </r>
    <r>
      <rPr>
        <b/>
        <i/>
        <sz val="12"/>
        <color indexed="30"/>
        <rFont val="Arial"/>
        <family val="2"/>
      </rPr>
      <t>setata initial pe un pe activ lunar cu marja initiala de 484 lei/contract si 5 MW ( ex: iunie)</t>
    </r>
  </si>
  <si>
    <t>egal -  nr. Ore * putere * 0.1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</si>
</sst>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10"/>
      <color indexed="10"/>
      <name val="Arial"/>
      <family val="2"/>
    </font>
    <font>
      <b/>
      <sz val="12"/>
      <color indexed="10"/>
      <name val="Arial"/>
      <family val="2"/>
    </font>
    <font>
      <b/>
      <sz val="12"/>
      <color indexed="30"/>
      <name val="Arial"/>
      <family val="2"/>
    </font>
    <font>
      <i/>
      <sz val="10"/>
      <color indexed="10"/>
      <name val="Arial"/>
      <family val="2"/>
    </font>
    <font>
      <i/>
      <sz val="8"/>
      <name val="Arial"/>
      <family val="2"/>
    </font>
    <font>
      <b/>
      <i/>
      <sz val="12"/>
      <color indexed="30"/>
      <name val="Arial"/>
      <family val="2"/>
    </font>
    <font>
      <b/>
      <sz val="12"/>
      <color indexed="17"/>
      <name val="Arial"/>
      <family val="2"/>
    </font>
    <font>
      <b/>
      <i/>
      <sz val="10"/>
      <name val="Arial"/>
      <family val="2"/>
    </font>
    <font>
      <sz val="10"/>
      <color rgb="FFFF0000"/>
      <name val="Arial"/>
      <family val="2"/>
    </font>
    <font>
      <sz val="10"/>
      <color rgb="FF0070C0"/>
      <name val="Arial"/>
      <family val="2"/>
    </font>
    <font>
      <b/>
      <sz val="12"/>
      <color rgb="FFFF0000"/>
      <name val="Arial"/>
      <family val="2"/>
    </font>
    <font>
      <b/>
      <sz val="12"/>
      <color rgb="FF0070C0"/>
      <name val="Arial"/>
      <family val="2"/>
    </font>
    <font>
      <b/>
      <sz val="10"/>
      <color rgb="FFFF0000"/>
      <name val="Arial"/>
      <family val="2"/>
    </font>
    <font>
      <b/>
      <sz val="10"/>
      <color rgb="FF0070C0"/>
      <name val="Arial"/>
      <family val="2"/>
    </font>
    <font>
      <b/>
      <i/>
      <sz val="10"/>
      <color rgb="FF0070C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0" borderId="0" xfId="0" applyFont="1"/>
    <xf numFmtId="0" fontId="0" fillId="2" borderId="0" xfId="0" applyFill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6" fillId="3" borderId="0" xfId="0" applyFont="1" applyFill="1"/>
    <xf numFmtId="0" fontId="2" fillId="3" borderId="0" xfId="0" applyFont="1" applyFill="1"/>
    <xf numFmtId="0" fontId="3" fillId="0" borderId="0" xfId="0" applyFont="1"/>
    <xf numFmtId="0" fontId="8" fillId="0" borderId="0" xfId="0" applyFont="1"/>
    <xf numFmtId="0" fontId="12" fillId="3" borderId="1" xfId="0" applyFont="1" applyFill="1" applyBorder="1"/>
    <xf numFmtId="0" fontId="13" fillId="0" borderId="1" xfId="0" applyFont="1" applyBorder="1"/>
    <xf numFmtId="0" fontId="1" fillId="0" borderId="2" xfId="0" applyFont="1" applyBorder="1"/>
    <xf numFmtId="0" fontId="3" fillId="0" borderId="2" xfId="0" applyFont="1" applyBorder="1"/>
    <xf numFmtId="0" fontId="0" fillId="0" borderId="2" xfId="0" applyBorder="1"/>
    <xf numFmtId="0" fontId="13" fillId="0" borderId="1" xfId="0" applyFont="1" applyBorder="1" applyAlignment="1">
      <alignment horizontal="right"/>
    </xf>
    <xf numFmtId="0" fontId="13" fillId="0" borderId="3" xfId="0" applyFont="1" applyBorder="1"/>
    <xf numFmtId="0" fontId="2" fillId="0" borderId="2" xfId="0" applyFont="1" applyBorder="1"/>
    <xf numFmtId="0" fontId="2" fillId="0" borderId="4" xfId="0" applyFont="1" applyBorder="1"/>
    <xf numFmtId="0" fontId="3" fillId="2" borderId="2" xfId="0" applyFont="1" applyFill="1" applyBorder="1"/>
    <xf numFmtId="0" fontId="3" fillId="2" borderId="0" xfId="0" applyFont="1" applyFill="1"/>
    <xf numFmtId="0" fontId="3" fillId="2" borderId="1" xfId="0" applyFont="1" applyFill="1" applyBorder="1"/>
    <xf numFmtId="0" fontId="3" fillId="2" borderId="4" xfId="0" applyFont="1" applyFill="1" applyBorder="1"/>
    <xf numFmtId="0" fontId="3" fillId="2" borderId="5" xfId="0" applyFont="1" applyFill="1" applyBorder="1"/>
    <xf numFmtId="0" fontId="3" fillId="2" borderId="3" xfId="0" applyFont="1" applyFill="1" applyBorder="1"/>
    <xf numFmtId="0" fontId="13" fillId="0" borderId="6" xfId="0" applyFont="1" applyBorder="1"/>
    <xf numFmtId="0" fontId="17" fillId="0" borderId="7" xfId="0" applyFont="1" applyBorder="1"/>
    <xf numFmtId="0" fontId="18" fillId="2" borderId="6" xfId="0" applyFont="1" applyFill="1" applyBorder="1"/>
    <xf numFmtId="0" fontId="18" fillId="2" borderId="8" xfId="0" applyFont="1" applyFill="1" applyBorder="1"/>
    <xf numFmtId="0" fontId="18" fillId="2" borderId="7" xfId="0" applyFont="1" applyFill="1" applyBorder="1"/>
    <xf numFmtId="0" fontId="18" fillId="0" borderId="8" xfId="0" applyFont="1" applyBorder="1"/>
    <xf numFmtId="0" fontId="17" fillId="0" borderId="8" xfId="0" applyFont="1" applyBorder="1"/>
    <xf numFmtId="0" fontId="1" fillId="2" borderId="2" xfId="0" applyFont="1" applyFill="1" applyBorder="1"/>
    <xf numFmtId="0" fontId="0" fillId="2" borderId="1" xfId="0" applyFill="1" applyBorder="1"/>
    <xf numFmtId="0" fontId="0" fillId="2" borderId="2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3" xfId="0" applyFill="1" applyBorder="1"/>
    <xf numFmtId="0" fontId="17" fillId="2" borderId="6" xfId="0" applyFont="1" applyFill="1" applyBorder="1"/>
    <xf numFmtId="0" fontId="17" fillId="2" borderId="8" xfId="0" applyFont="1" applyFill="1" applyBorder="1"/>
    <xf numFmtId="0" fontId="17" fillId="2" borderId="7" xfId="0" applyFont="1" applyFill="1" applyBorder="1"/>
    <xf numFmtId="0" fontId="3" fillId="0" borderId="1" xfId="0" applyFont="1" applyBorder="1"/>
    <xf numFmtId="0" fontId="0" fillId="2" borderId="10" xfId="0" applyFill="1" applyBorder="1" applyAlignment="1">
      <alignment horizontal="center"/>
    </xf>
    <xf numFmtId="0" fontId="8" fillId="0" borderId="9" xfId="0" applyFont="1" applyBorder="1"/>
    <xf numFmtId="0" fontId="8" fillId="0" borderId="9" xfId="0" quotePrefix="1" applyFont="1" applyBorder="1"/>
    <xf numFmtId="0" fontId="12" fillId="3" borderId="9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34"/>
  <sheetViews>
    <sheetView tabSelected="1" workbookViewId="0">
      <selection activeCell="A22" sqref="A22"/>
    </sheetView>
  </sheetViews>
  <sheetFormatPr defaultRowHeight="12.75" x14ac:dyDescent="0.2"/>
  <cols>
    <col min="1" max="1" width="38.85546875" customWidth="1"/>
    <col min="3" max="3" width="27.28515625" customWidth="1"/>
  </cols>
  <sheetData>
    <row r="1" spans="1:33" s="31" customFormat="1" ht="18.75" customHeight="1" thickBot="1" x14ac:dyDescent="0.25">
      <c r="A1" s="25" t="s">
        <v>12</v>
      </c>
      <c r="B1" s="26" t="s">
        <v>11</v>
      </c>
      <c r="C1" s="27" t="s">
        <v>10</v>
      </c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9"/>
      <c r="AE1" s="30"/>
      <c r="AF1" s="30"/>
      <c r="AG1" s="30"/>
    </row>
    <row r="2" spans="1:33" x14ac:dyDescent="0.2">
      <c r="A2" s="17" t="s">
        <v>2</v>
      </c>
      <c r="B2" s="10">
        <v>3000000</v>
      </c>
      <c r="C2" s="19" t="s">
        <v>14</v>
      </c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1"/>
      <c r="AE2" s="8"/>
      <c r="AF2" s="8"/>
      <c r="AG2" s="8"/>
    </row>
    <row r="3" spans="1:33" x14ac:dyDescent="0.2">
      <c r="A3" s="17" t="s">
        <v>45</v>
      </c>
      <c r="B3" s="11">
        <v>0</v>
      </c>
      <c r="C3" s="19" t="s">
        <v>27</v>
      </c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1"/>
      <c r="AE3" s="8"/>
      <c r="AF3" s="8"/>
      <c r="AG3" s="8"/>
    </row>
    <row r="4" spans="1:33" x14ac:dyDescent="0.2">
      <c r="A4" s="17" t="s">
        <v>3</v>
      </c>
      <c r="B4" s="11">
        <f>-B12*B27</f>
        <v>-174250</v>
      </c>
      <c r="C4" s="19" t="s">
        <v>42</v>
      </c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1"/>
      <c r="AE4" s="8"/>
      <c r="AF4" s="8"/>
      <c r="AG4" s="8"/>
    </row>
    <row r="5" spans="1:33" x14ac:dyDescent="0.2">
      <c r="A5" s="12" t="s">
        <v>35</v>
      </c>
      <c r="B5" s="11">
        <f>B6+B7</f>
        <v>3600</v>
      </c>
      <c r="C5" s="19" t="s">
        <v>43</v>
      </c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1"/>
      <c r="AE5" s="8"/>
      <c r="AF5" s="8"/>
      <c r="AG5" s="8"/>
    </row>
    <row r="6" spans="1:33" s="8" customFormat="1" x14ac:dyDescent="0.2">
      <c r="A6" s="13" t="s">
        <v>20</v>
      </c>
      <c r="B6" s="41">
        <f>IF((B11&gt;B16),((B11-B16)*B28*B12),0)</f>
        <v>3600</v>
      </c>
      <c r="C6" s="19" t="s">
        <v>16</v>
      </c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1"/>
    </row>
    <row r="7" spans="1:33" s="8" customFormat="1" x14ac:dyDescent="0.2">
      <c r="A7" s="13" t="s">
        <v>13</v>
      </c>
      <c r="B7" s="41">
        <f>IF((B11&lt;B16),((B11-B16)*B28*B12),0)</f>
        <v>0</v>
      </c>
      <c r="C7" s="19" t="s">
        <v>17</v>
      </c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1"/>
    </row>
    <row r="8" spans="1:33" ht="14.25" customHeight="1" x14ac:dyDescent="0.2">
      <c r="A8" s="17" t="s">
        <v>4</v>
      </c>
      <c r="B8" s="11">
        <f>IF(OR(B5&lt;0,B5=0),(B5),B26)</f>
        <v>3600</v>
      </c>
      <c r="C8" s="19" t="s">
        <v>38</v>
      </c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1"/>
      <c r="AE8" s="8"/>
      <c r="AF8" s="8"/>
      <c r="AG8" s="8"/>
    </row>
    <row r="9" spans="1:33" x14ac:dyDescent="0.2">
      <c r="A9" s="12" t="s">
        <v>5</v>
      </c>
      <c r="B9" s="11">
        <f>B8+B3+B4</f>
        <v>-170650</v>
      </c>
      <c r="C9" s="19" t="s">
        <v>19</v>
      </c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1"/>
      <c r="AE9" s="8"/>
      <c r="AF9" s="8"/>
      <c r="AG9" s="8"/>
    </row>
    <row r="10" spans="1:33" x14ac:dyDescent="0.2">
      <c r="A10" s="17" t="s">
        <v>6</v>
      </c>
      <c r="B10" s="11">
        <f>0</f>
        <v>0</v>
      </c>
      <c r="C10" s="19" t="s">
        <v>32</v>
      </c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1"/>
      <c r="AE10" s="8"/>
      <c r="AF10" s="8"/>
      <c r="AG10" s="8"/>
    </row>
    <row r="11" spans="1:33" x14ac:dyDescent="0.2">
      <c r="A11" s="14" t="s">
        <v>1</v>
      </c>
      <c r="B11" s="10">
        <v>485</v>
      </c>
      <c r="C11" s="19" t="s">
        <v>48</v>
      </c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1"/>
      <c r="AE11" s="8"/>
      <c r="AF11" s="8"/>
      <c r="AG11" s="8"/>
    </row>
    <row r="12" spans="1:33" x14ac:dyDescent="0.2">
      <c r="A12" s="14" t="s">
        <v>7</v>
      </c>
      <c r="B12" s="11">
        <v>50</v>
      </c>
      <c r="C12" s="19" t="s">
        <v>49</v>
      </c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1"/>
      <c r="AE12" s="8"/>
      <c r="AF12" s="8"/>
      <c r="AG12" s="8"/>
    </row>
    <row r="13" spans="1:33" x14ac:dyDescent="0.2">
      <c r="A13" s="12" t="s">
        <v>33</v>
      </c>
      <c r="B13" s="15" t="s">
        <v>0</v>
      </c>
      <c r="C13" s="19" t="s">
        <v>21</v>
      </c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1"/>
      <c r="AE13" s="8"/>
      <c r="AF13" s="8"/>
      <c r="AG13" s="8"/>
    </row>
    <row r="14" spans="1:33" x14ac:dyDescent="0.2">
      <c r="A14" s="12" t="s">
        <v>26</v>
      </c>
      <c r="B14" s="15">
        <f>B15*B28</f>
        <v>3600</v>
      </c>
      <c r="C14" s="19" t="s">
        <v>31</v>
      </c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1"/>
      <c r="AE14" s="8"/>
      <c r="AF14" s="8"/>
      <c r="AG14" s="8"/>
    </row>
    <row r="15" spans="1:33" x14ac:dyDescent="0.2">
      <c r="A15" s="12" t="s">
        <v>34</v>
      </c>
      <c r="B15" s="10">
        <v>50</v>
      </c>
      <c r="C15" s="19" t="s">
        <v>40</v>
      </c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1"/>
      <c r="AE15" s="8"/>
      <c r="AF15" s="8"/>
      <c r="AG15" s="8"/>
    </row>
    <row r="16" spans="1:33" x14ac:dyDescent="0.2">
      <c r="A16" s="14" t="s">
        <v>8</v>
      </c>
      <c r="B16" s="10">
        <v>484</v>
      </c>
      <c r="C16" s="19" t="s">
        <v>22</v>
      </c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1"/>
      <c r="AE16" s="8"/>
      <c r="AF16" s="8"/>
      <c r="AG16" s="8"/>
    </row>
    <row r="17" spans="1:33" ht="13.5" thickBot="1" x14ac:dyDescent="0.25">
      <c r="A17" s="18" t="s">
        <v>9</v>
      </c>
      <c r="B17" s="16">
        <f>B2+B9+B10</f>
        <v>2829350</v>
      </c>
      <c r="C17" s="22" t="s">
        <v>23</v>
      </c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4"/>
      <c r="AE17" s="8"/>
      <c r="AF17" s="8"/>
      <c r="AG17" s="8"/>
    </row>
    <row r="18" spans="1:33" x14ac:dyDescent="0.2">
      <c r="B18" s="3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</row>
    <row r="21" spans="1:33" ht="15.75" x14ac:dyDescent="0.25">
      <c r="A21" s="5" t="s">
        <v>50</v>
      </c>
      <c r="C21" s="4"/>
    </row>
    <row r="22" spans="1:33" s="1" customFormat="1" x14ac:dyDescent="0.2">
      <c r="A22" s="6" t="s">
        <v>46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</row>
    <row r="23" spans="1:33" x14ac:dyDescent="0.2">
      <c r="A23" s="43" t="s">
        <v>37</v>
      </c>
      <c r="B23" s="43"/>
      <c r="C23" s="9"/>
    </row>
    <row r="24" spans="1:33" x14ac:dyDescent="0.2">
      <c r="A24" s="43" t="s">
        <v>24</v>
      </c>
      <c r="B24" s="44">
        <f>IF(B5&gt;0*(B5&lt;-B4),B6,B4)</f>
        <v>3600</v>
      </c>
      <c r="C24" s="9"/>
    </row>
    <row r="25" spans="1:33" x14ac:dyDescent="0.2">
      <c r="A25" s="43" t="s">
        <v>25</v>
      </c>
      <c r="B25" s="43">
        <f>-B4</f>
        <v>174250</v>
      </c>
      <c r="C25" s="9"/>
    </row>
    <row r="26" spans="1:33" x14ac:dyDescent="0.2">
      <c r="A26" s="43" t="s">
        <v>44</v>
      </c>
      <c r="B26" s="43">
        <f>MIN(B24,B25)</f>
        <v>3600</v>
      </c>
      <c r="C26" s="9"/>
    </row>
    <row r="27" spans="1:33" x14ac:dyDescent="0.2">
      <c r="A27" s="43" t="s">
        <v>36</v>
      </c>
      <c r="B27" s="45">
        <v>3485</v>
      </c>
    </row>
    <row r="28" spans="1:33" x14ac:dyDescent="0.2">
      <c r="A28" s="43" t="s">
        <v>29</v>
      </c>
      <c r="B28" s="45">
        <v>72</v>
      </c>
      <c r="C28" s="42" t="s">
        <v>52</v>
      </c>
    </row>
    <row r="29" spans="1:33" x14ac:dyDescent="0.2">
      <c r="A29" s="43" t="s">
        <v>30</v>
      </c>
      <c r="B29" s="45">
        <v>0</v>
      </c>
    </row>
    <row r="34" spans="8:8" x14ac:dyDescent="0.2">
      <c r="H34" t="s">
        <v>47</v>
      </c>
    </row>
  </sheetData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D29"/>
  <sheetViews>
    <sheetView workbookViewId="0">
      <selection activeCell="C28" sqref="C28"/>
    </sheetView>
  </sheetViews>
  <sheetFormatPr defaultRowHeight="12.75" x14ac:dyDescent="0.2"/>
  <cols>
    <col min="1" max="1" width="38.85546875" customWidth="1"/>
    <col min="3" max="3" width="27.28515625" customWidth="1"/>
  </cols>
  <sheetData>
    <row r="1" spans="1:30" s="31" customFormat="1" ht="18.75" customHeight="1" thickBot="1" x14ac:dyDescent="0.25">
      <c r="A1" s="25" t="s">
        <v>12</v>
      </c>
      <c r="B1" s="26" t="s">
        <v>11</v>
      </c>
      <c r="C1" s="38" t="s">
        <v>10</v>
      </c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40"/>
    </row>
    <row r="2" spans="1:30" x14ac:dyDescent="0.2">
      <c r="A2" s="17" t="s">
        <v>2</v>
      </c>
      <c r="B2" s="10">
        <v>3000000</v>
      </c>
      <c r="C2" s="32" t="s">
        <v>14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33"/>
    </row>
    <row r="3" spans="1:30" x14ac:dyDescent="0.2">
      <c r="A3" s="17" t="s">
        <v>45</v>
      </c>
      <c r="B3" s="11">
        <f>-B27*B29</f>
        <v>0</v>
      </c>
      <c r="C3" s="32" t="s">
        <v>27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33"/>
    </row>
    <row r="4" spans="1:30" x14ac:dyDescent="0.2">
      <c r="A4" s="17" t="s">
        <v>3</v>
      </c>
      <c r="B4" s="11">
        <f>-B12*B27</f>
        <v>-174250</v>
      </c>
      <c r="C4" s="32" t="s">
        <v>28</v>
      </c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33"/>
    </row>
    <row r="5" spans="1:30" x14ac:dyDescent="0.2">
      <c r="A5" s="12" t="s">
        <v>35</v>
      </c>
      <c r="B5" s="11">
        <f>B6+B7</f>
        <v>-3600</v>
      </c>
      <c r="C5" s="32" t="s">
        <v>15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33"/>
    </row>
    <row r="6" spans="1:30" s="8" customFormat="1" x14ac:dyDescent="0.2">
      <c r="A6" s="13" t="s">
        <v>20</v>
      </c>
      <c r="B6" s="41">
        <f>IF((B16&gt;B11),((B16-B11)*B28*B12),0)</f>
        <v>0</v>
      </c>
      <c r="C6" s="19" t="s">
        <v>16</v>
      </c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1"/>
    </row>
    <row r="7" spans="1:30" s="8" customFormat="1" x14ac:dyDescent="0.2">
      <c r="A7" s="13" t="s">
        <v>13</v>
      </c>
      <c r="B7" s="41">
        <f>IF((B16&lt;B11),((B16-B11)*B28*B12),0)</f>
        <v>-3600</v>
      </c>
      <c r="C7" s="19" t="s">
        <v>17</v>
      </c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1"/>
    </row>
    <row r="8" spans="1:30" ht="14.25" customHeight="1" x14ac:dyDescent="0.2">
      <c r="A8" s="17" t="s">
        <v>4</v>
      </c>
      <c r="B8" s="11">
        <f>IF(OR(B5&lt;0,B5=0),B5,B26)</f>
        <v>-3600</v>
      </c>
      <c r="C8" s="32" t="s">
        <v>38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33"/>
    </row>
    <row r="9" spans="1:30" x14ac:dyDescent="0.2">
      <c r="A9" s="12" t="s">
        <v>5</v>
      </c>
      <c r="B9" s="11">
        <f>B8+B3+B4</f>
        <v>-177850</v>
      </c>
      <c r="C9" s="32" t="s">
        <v>19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33"/>
    </row>
    <row r="10" spans="1:30" x14ac:dyDescent="0.2">
      <c r="A10" s="17" t="s">
        <v>6</v>
      </c>
      <c r="B10" s="11">
        <f>0</f>
        <v>0</v>
      </c>
      <c r="C10" s="32" t="s">
        <v>32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33"/>
    </row>
    <row r="11" spans="1:30" x14ac:dyDescent="0.2">
      <c r="A11" s="14" t="s">
        <v>1</v>
      </c>
      <c r="B11" s="10">
        <v>485</v>
      </c>
      <c r="C11" s="32" t="s">
        <v>48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33"/>
    </row>
    <row r="12" spans="1:30" x14ac:dyDescent="0.2">
      <c r="A12" s="14" t="s">
        <v>7</v>
      </c>
      <c r="B12" s="11">
        <f>B15</f>
        <v>50</v>
      </c>
      <c r="C12" s="32" t="s">
        <v>39</v>
      </c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33"/>
    </row>
    <row r="13" spans="1:30" x14ac:dyDescent="0.2">
      <c r="A13" s="12" t="s">
        <v>33</v>
      </c>
      <c r="B13" s="15" t="s">
        <v>41</v>
      </c>
      <c r="C13" s="34" t="s">
        <v>21</v>
      </c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33"/>
    </row>
    <row r="14" spans="1:30" x14ac:dyDescent="0.2">
      <c r="A14" s="12" t="s">
        <v>26</v>
      </c>
      <c r="B14" s="15">
        <f>B15*B28</f>
        <v>3600</v>
      </c>
      <c r="C14" s="34" t="s">
        <v>31</v>
      </c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33"/>
    </row>
    <row r="15" spans="1:30" x14ac:dyDescent="0.2">
      <c r="A15" s="12" t="s">
        <v>34</v>
      </c>
      <c r="B15" s="10">
        <v>50</v>
      </c>
      <c r="C15" s="32" t="s">
        <v>40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33"/>
    </row>
    <row r="16" spans="1:30" x14ac:dyDescent="0.2">
      <c r="A16" s="14" t="s">
        <v>8</v>
      </c>
      <c r="B16" s="10">
        <v>484</v>
      </c>
      <c r="C16" s="34" t="s">
        <v>22</v>
      </c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33"/>
    </row>
    <row r="17" spans="1:30" ht="13.5" thickBot="1" x14ac:dyDescent="0.25">
      <c r="A17" s="18" t="s">
        <v>9</v>
      </c>
      <c r="B17" s="16">
        <f>B2+B9+B10</f>
        <v>2822150</v>
      </c>
      <c r="C17" s="35" t="s">
        <v>23</v>
      </c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7"/>
    </row>
    <row r="18" spans="1:30" x14ac:dyDescent="0.2">
      <c r="B18" s="3"/>
    </row>
    <row r="21" spans="1:30" ht="15.75" x14ac:dyDescent="0.25">
      <c r="A21" s="5" t="s">
        <v>51</v>
      </c>
      <c r="C21" s="4"/>
    </row>
    <row r="22" spans="1:30" s="1" customFormat="1" x14ac:dyDescent="0.2">
      <c r="A22" s="6" t="s">
        <v>18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</row>
    <row r="23" spans="1:30" x14ac:dyDescent="0.2">
      <c r="A23" s="43" t="s">
        <v>37</v>
      </c>
      <c r="B23" s="43"/>
      <c r="C23" s="9"/>
    </row>
    <row r="24" spans="1:30" x14ac:dyDescent="0.2">
      <c r="A24" s="43" t="s">
        <v>24</v>
      </c>
      <c r="B24" s="44">
        <f>IF(B5&gt;0*(B5&lt;-B4),B6,B4)</f>
        <v>-174250</v>
      </c>
      <c r="C24" s="9"/>
    </row>
    <row r="25" spans="1:30" x14ac:dyDescent="0.2">
      <c r="A25" s="43" t="s">
        <v>25</v>
      </c>
      <c r="B25" s="43">
        <f>-B4</f>
        <v>174250</v>
      </c>
      <c r="C25" s="9"/>
    </row>
    <row r="26" spans="1:30" x14ac:dyDescent="0.2">
      <c r="A26" s="43" t="s">
        <v>44</v>
      </c>
      <c r="B26" s="43">
        <f>MIN(B24,B25)</f>
        <v>-174250</v>
      </c>
      <c r="C26" s="9"/>
    </row>
    <row r="27" spans="1:30" x14ac:dyDescent="0.2">
      <c r="A27" s="43" t="s">
        <v>36</v>
      </c>
      <c r="B27" s="45">
        <v>3485</v>
      </c>
    </row>
    <row r="28" spans="1:30" x14ac:dyDescent="0.2">
      <c r="A28" s="43" t="s">
        <v>29</v>
      </c>
      <c r="B28" s="45">
        <v>72</v>
      </c>
      <c r="C28" s="42" t="s">
        <v>52</v>
      </c>
    </row>
    <row r="29" spans="1:30" x14ac:dyDescent="0.2">
      <c r="A29" s="43" t="s">
        <v>30</v>
      </c>
      <c r="B29" s="45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Simulator Cumparator</vt:lpstr>
      <vt:lpstr>Simulator Vanzator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 Vasile</dc:creator>
  <cp:lastModifiedBy>Mihai Stroiny</cp:lastModifiedBy>
  <dcterms:created xsi:type="dcterms:W3CDTF">2019-08-02T12:32:54Z</dcterms:created>
  <dcterms:modified xsi:type="dcterms:W3CDTF">2025-05-20T11:26:10Z</dcterms:modified>
</cp:coreProperties>
</file>